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ate1904="1" showInkAnnotation="0" autoCompressPictures="0"/>
  <bookViews>
    <workbookView xWindow="-15" yWindow="-15" windowWidth="24795" windowHeight="13740" tabRatio="500"/>
  </bookViews>
  <sheets>
    <sheet name="Sheet1" sheetId="1" r:id="rId1"/>
  </sheets>
  <definedNames>
    <definedName name="solver_adj" localSheetId="0" hidden="1">Sheet1!$H$49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Sheet1!$F$56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45621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C125" i="1" l="1"/>
  <c r="C69" i="1"/>
  <c r="B69" i="1" s="1"/>
  <c r="C70" i="1"/>
  <c r="B70" i="1" s="1"/>
  <c r="C71" i="1"/>
  <c r="B71" i="1" s="1"/>
  <c r="C72" i="1"/>
  <c r="B72" i="1" s="1"/>
  <c r="C73" i="1"/>
  <c r="B73" i="1" s="1"/>
  <c r="C74" i="1"/>
  <c r="B74" i="1" s="1"/>
  <c r="C75" i="1"/>
  <c r="B75" i="1" s="1"/>
  <c r="C76" i="1"/>
  <c r="B76" i="1" s="1"/>
  <c r="C77" i="1"/>
  <c r="B77" i="1" s="1"/>
  <c r="C78" i="1"/>
  <c r="B78" i="1" s="1"/>
  <c r="C79" i="1"/>
  <c r="B79" i="1" s="1"/>
  <c r="C80" i="1"/>
  <c r="B80" i="1" s="1"/>
  <c r="C81" i="1"/>
  <c r="B81" i="1" s="1"/>
  <c r="C82" i="1"/>
  <c r="B82" i="1" s="1"/>
  <c r="C52" i="1"/>
  <c r="B52" i="1" s="1"/>
  <c r="C53" i="1"/>
  <c r="B53" i="1" s="1"/>
  <c r="H69" i="1" l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F66" i="1"/>
  <c r="E71" i="1" s="1"/>
  <c r="C68" i="1"/>
  <c r="B68" i="1" s="1"/>
  <c r="H68" i="1" s="1"/>
  <c r="C51" i="1"/>
  <c r="F49" i="1"/>
  <c r="E52" i="1" s="1"/>
  <c r="A97" i="1" s="1"/>
  <c r="F71" i="1" l="1"/>
  <c r="D99" i="1"/>
  <c r="B51" i="1"/>
  <c r="E69" i="1"/>
  <c r="E68" i="1"/>
  <c r="E78" i="1"/>
  <c r="D106" i="1" s="1"/>
  <c r="E74" i="1"/>
  <c r="E70" i="1"/>
  <c r="E81" i="1"/>
  <c r="D109" i="1" s="1"/>
  <c r="E77" i="1"/>
  <c r="D105" i="1" s="1"/>
  <c r="E73" i="1"/>
  <c r="E80" i="1"/>
  <c r="D108" i="1" s="1"/>
  <c r="E76" i="1"/>
  <c r="E72" i="1"/>
  <c r="E82" i="1"/>
  <c r="D110" i="1" s="1"/>
  <c r="E79" i="1"/>
  <c r="D107" i="1" s="1"/>
  <c r="E75" i="1"/>
  <c r="F78" i="1"/>
  <c r="F79" i="1"/>
  <c r="F52" i="1"/>
  <c r="E51" i="1"/>
  <c r="F51" i="1" s="1"/>
  <c r="E53" i="1"/>
  <c r="F72" i="1" l="1"/>
  <c r="D100" i="1"/>
  <c r="F53" i="1"/>
  <c r="F55" i="1" s="1"/>
  <c r="A98" i="1"/>
  <c r="F77" i="1"/>
  <c r="F73" i="1"/>
  <c r="D101" i="1"/>
  <c r="F74" i="1"/>
  <c r="D102" i="1"/>
  <c r="A96" i="1"/>
  <c r="A99" i="1" s="1"/>
  <c r="F75" i="1"/>
  <c r="D103" i="1"/>
  <c r="F76" i="1"/>
  <c r="D104" i="1"/>
  <c r="F68" i="1"/>
  <c r="D96" i="1"/>
  <c r="F70" i="1"/>
  <c r="D98" i="1"/>
  <c r="F69" i="1"/>
  <c r="D97" i="1"/>
  <c r="F80" i="1"/>
  <c r="F82" i="1"/>
  <c r="F81" i="1"/>
  <c r="F56" i="1" l="1"/>
  <c r="A120" i="1"/>
  <c r="D111" i="1"/>
  <c r="E116" i="1" s="1"/>
  <c r="F84" i="1"/>
  <c r="E120" i="1" s="1"/>
  <c r="C126" i="1" l="1"/>
  <c r="C120" i="1"/>
  <c r="F134" i="1" s="1"/>
  <c r="D122" i="1"/>
  <c r="C127" i="1" s="1"/>
  <c r="C128" i="1" l="1"/>
</calcChain>
</file>

<file path=xl/sharedStrings.xml><?xml version="1.0" encoding="utf-8"?>
<sst xmlns="http://schemas.openxmlformats.org/spreadsheetml/2006/main" count="81" uniqueCount="74">
  <si>
    <t xml:space="preserve">  Bond Value under the Vasicek model.</t>
    <phoneticPr fontId="1" type="noConversion"/>
  </si>
  <si>
    <t xml:space="preserve">   Instead, we know kappa and theta in the equivalent risk-neutral world.</t>
    <phoneticPr fontId="1" type="noConversion"/>
  </si>
  <si>
    <t>Parameters:</t>
    <phoneticPr fontId="1" type="noConversion"/>
  </si>
  <si>
    <t>sigma:</t>
    <phoneticPr fontId="1" type="noConversion"/>
  </si>
  <si>
    <t>theta-hat:</t>
    <phoneticPr fontId="1" type="noConversion"/>
  </si>
  <si>
    <t>kappa-hat:</t>
    <phoneticPr fontId="1" type="noConversion"/>
  </si>
  <si>
    <t xml:space="preserve">  (Veronesi uses the notation r-bar star -- highlighting the idea that this is the long-run mean of the short rate and in the equivalent risk-neutral world.)</t>
    <phoneticPr fontId="1" type="noConversion"/>
  </si>
  <si>
    <t xml:space="preserve">  (Veronesi uses the notation gamma-star.)</t>
    <phoneticPr fontId="1" type="noConversion"/>
  </si>
  <si>
    <t>So for the 1.5-year note, the price implied by the model is:</t>
    <phoneticPr fontId="1" type="noConversion"/>
  </si>
  <si>
    <t>Cash-flow Time</t>
    <phoneticPr fontId="1" type="noConversion"/>
  </si>
  <si>
    <t xml:space="preserve"> (Years)</t>
    <phoneticPr fontId="1" type="noConversion"/>
  </si>
  <si>
    <t>A</t>
    <phoneticPr fontId="1" type="noConversion"/>
  </si>
  <si>
    <t>B</t>
    <phoneticPr fontId="1" type="noConversion"/>
  </si>
  <si>
    <t>Cash Flow</t>
    <phoneticPr fontId="1" type="noConversion"/>
  </si>
  <si>
    <t>Coupon:</t>
    <phoneticPr fontId="1" type="noConversion"/>
  </si>
  <si>
    <t xml:space="preserve">            r:</t>
    <phoneticPr fontId="1" type="noConversion"/>
  </si>
  <si>
    <t>PV of Cash Flow</t>
    <phoneticPr fontId="1" type="noConversion"/>
  </si>
  <si>
    <t>Refer to the closed form expression for a yield to maturity under the Vasicek model, we can rewrite it:</t>
    <phoneticPr fontId="1" type="noConversion"/>
  </si>
  <si>
    <t>A bit of algebra shows that:</t>
    <phoneticPr fontId="1" type="noConversion"/>
  </si>
  <si>
    <t>in the form: Br - A</t>
    <phoneticPr fontId="1" type="noConversion"/>
  </si>
  <si>
    <t xml:space="preserve">Furthermore, we know that </t>
    <phoneticPr fontId="1" type="noConversion"/>
  </si>
  <si>
    <t>So we can write:</t>
    <phoneticPr fontId="1" type="noConversion"/>
  </si>
  <si>
    <t>and</t>
    <phoneticPr fontId="1" type="noConversion"/>
  </si>
  <si>
    <t>Note that A and B are functions of T.</t>
    <phoneticPr fontId="1" type="noConversion"/>
  </si>
  <si>
    <t>This type of specification also holds in the CIR model.  Of course A and B are different.</t>
    <phoneticPr fontId="1" type="noConversion"/>
  </si>
  <si>
    <t>Furthermore in a two-factor CIR model the form holds as each of the separate factors has its own A and B (again, dependent on the zero-coupon security's term.)</t>
    <phoneticPr fontId="1" type="noConversion"/>
  </si>
  <si>
    <t>This class of models is called Affine Term Structure Models.</t>
    <phoneticPr fontId="1" type="noConversion"/>
  </si>
  <si>
    <t>Case Study 16.8 (Veronesi, p. 579).</t>
    <phoneticPr fontId="1" type="noConversion"/>
  </si>
  <si>
    <t>Please note that Veronesi has not separately identified the risk premium lambda in the afine term structure models at this point in the book.</t>
    <phoneticPr fontId="1" type="noConversion"/>
  </si>
  <si>
    <t>Remember if all we are interested in is pricing and hedging, then we do not need to know separately lambda, kappa, and theta.</t>
    <phoneticPr fontId="1" type="noConversion"/>
  </si>
  <si>
    <t>Discussion:</t>
    <phoneticPr fontId="1" type="noConversion"/>
  </si>
  <si>
    <t>The model price is the invoice price.</t>
    <phoneticPr fontId="1" type="noConversion"/>
  </si>
  <si>
    <t>By contrast, market prices are quoted net of accrued interest.</t>
    <phoneticPr fontId="1" type="noConversion"/>
  </si>
  <si>
    <t>Vasicek Bond value as per Veronesi:</t>
  </si>
  <si>
    <t>--I can't see where Veronesi tells us what the current state variable is.  So I back it out using Solver</t>
  </si>
  <si>
    <t>Market price of this note:</t>
  </si>
  <si>
    <t xml:space="preserve">  (mid-point of the bid-ask spread.)</t>
  </si>
  <si>
    <t xml:space="preserve">Since the market price of the security exceeds the model price, if we place our faith in the model, we can sell the note and replicate it -- using model implied </t>
  </si>
  <si>
    <t>hedge ratios -- to make arbitrage profits.</t>
  </si>
  <si>
    <t>Use the 7.5 year note to replicate:</t>
  </si>
  <si>
    <t>And, spot rates:</t>
  </si>
  <si>
    <t>Vasicek</t>
  </si>
  <si>
    <t>Discount</t>
  </si>
  <si>
    <t>This note's market price:</t>
  </si>
  <si>
    <t>Since this note is closely priced by Vasicek, we'll use it to replicate the overpriced note.</t>
  </si>
  <si>
    <t>To do this, we need the delta of both notes.</t>
  </si>
  <si>
    <t>Delta is the change in the value of the security given a small change in the state variable.</t>
  </si>
  <si>
    <t>A nice feature of the affine models is that the delta is a linear expression .</t>
  </si>
  <si>
    <t>Delta of the 1.5-year note:</t>
  </si>
  <si>
    <t>Delta of the 7.5 year note:</t>
  </si>
  <si>
    <t>So if we combine 1 unit of the 1.5-year note with:</t>
  </si>
  <si>
    <t>units in the opposite sign of the 7.5 year note, this position will be neutralized wrt the state variable, under the Vasicek model.</t>
  </si>
  <si>
    <t>We want to sell 1 unit of the 1.5-year note, so our model-implied replication is:</t>
  </si>
  <si>
    <t xml:space="preserve">        =</t>
  </si>
  <si>
    <t xml:space="preserve">       *    </t>
  </si>
  <si>
    <t xml:space="preserve">       + </t>
  </si>
  <si>
    <t>Cash</t>
  </si>
  <si>
    <t>This means we have to hold</t>
  </si>
  <si>
    <t xml:space="preserve">  in cash.</t>
  </si>
  <si>
    <t>Transactions:</t>
  </si>
  <si>
    <t>Sell the 1.5-year note:</t>
  </si>
  <si>
    <t>Buy the 7.5-year note:</t>
  </si>
  <si>
    <t>Set aside cash</t>
  </si>
  <si>
    <t>Net Cash flow:</t>
  </si>
  <si>
    <t>See the discussion on p. 585 about how much capital is required to make this trade.</t>
  </si>
  <si>
    <t>In particular, to sell the 1.5-year note, we borrow the note from a securities lender and post the cash from selling the note as collateral.</t>
  </si>
  <si>
    <t>We earn the repo rate on that cash.</t>
  </si>
  <si>
    <t>We borrow the funds needed to  purchase the 7.5-year note by posting this note as collateral in a repo agreement.</t>
  </si>
  <si>
    <t>If the haircut is 2%, then we need:</t>
  </si>
  <si>
    <t xml:space="preserve">  of our firm's capital for each par unit of this transaction.</t>
  </si>
  <si>
    <t>This note's value according to the Vasicek model:</t>
  </si>
  <si>
    <t>Furthermore, since each coupon bond is a portfolio of zero-coupon bonds we compute the</t>
  </si>
  <si>
    <t xml:space="preserve">    coupon bond's delta as the sum of  deltas of each cash flow.</t>
  </si>
  <si>
    <t>We simply apply the chain rule to the expression for the value of a zero-coupon bond: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</si>
</sst>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Verdana"/>
    </font>
    <font>
      <sz val="8"/>
      <name val="Verdana"/>
    </font>
    <font>
      <b/>
      <sz val="10"/>
      <name val="Verdana"/>
      <family val="2"/>
    </font>
    <font>
      <sz val="1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quotePrefix="1"/>
    <xf numFmtId="0" fontId="2" fillId="0" borderId="0" xfId="0" applyFont="1"/>
    <xf numFmtId="0" fontId="3" fillId="0" borderId="0" xfId="0" applyFont="1"/>
    <xf numFmtId="0" fontId="3" fillId="0" borderId="0" xfId="0" quotePrefix="1" applyFon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wmf"/><Relationship Id="rId1" Type="http://schemas.openxmlformats.org/officeDocument/2006/relationships/image" Target="../media/image1.wmf"/><Relationship Id="rId4" Type="http://schemas.openxmlformats.org/officeDocument/2006/relationships/image" Target="../media/image4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104775</xdr:colOff>
          <xdr:row>11</xdr:row>
          <xdr:rowOff>95250</xdr:rowOff>
        </xdr:from>
        <xdr:to>
          <xdr:col>3</xdr:col>
          <xdr:colOff>371475</xdr:colOff>
          <xdr:row>16</xdr:row>
          <xdr:rowOff>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95250</xdr:colOff>
          <xdr:row>19</xdr:row>
          <xdr:rowOff>28575</xdr:rowOff>
        </xdr:from>
        <xdr:to>
          <xdr:col>4</xdr:col>
          <xdr:colOff>533400</xdr:colOff>
          <xdr:row>22</xdr:row>
          <xdr:rowOff>76200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352425</xdr:colOff>
          <xdr:row>2</xdr:row>
          <xdr:rowOff>76200</xdr:rowOff>
        </xdr:from>
        <xdr:to>
          <xdr:col>5</xdr:col>
          <xdr:colOff>323850</xdr:colOff>
          <xdr:row>5</xdr:row>
          <xdr:rowOff>47625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85725</xdr:colOff>
          <xdr:row>7</xdr:row>
          <xdr:rowOff>57150</xdr:rowOff>
        </xdr:from>
        <xdr:to>
          <xdr:col>5</xdr:col>
          <xdr:colOff>57150</xdr:colOff>
          <xdr:row>10</xdr:row>
          <xdr:rowOff>28575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oneCellAnchor>
    <xdr:from>
      <xdr:col>1</xdr:col>
      <xdr:colOff>376236</xdr:colOff>
      <xdr:row>24</xdr:row>
      <xdr:rowOff>90487</xdr:rowOff>
    </xdr:from>
    <xdr:ext cx="1909763" cy="26456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TextBox 1"/>
            <xdr:cNvSpPr txBox="1"/>
          </xdr:nvSpPr>
          <xdr:spPr>
            <a:xfrm>
              <a:off x="1214436" y="3976687"/>
              <a:ext cx="1909763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n-US" sz="1100" b="0" i="1">
                      <a:latin typeface="Cambria Math"/>
                    </a:rPr>
                    <m:t>𝑟</m:t>
                  </m:r>
                </m:oMath>
              </a14:m>
              <a:r>
                <a:rPr lang="en-US" sz="1100"/>
                <a:t>(T) = -A(T)/T + (B(T)/T)r</a:t>
              </a:r>
            </a:p>
          </xdr:txBody>
        </xdr:sp>
      </mc:Choice>
      <mc:Fallback>
        <xdr:sp macro="" textlink="">
          <xdr:nvSpPr>
            <xdr:cNvPr id="2" name="TextBox 1"/>
            <xdr:cNvSpPr txBox="1"/>
          </xdr:nvSpPr>
          <xdr:spPr>
            <a:xfrm>
              <a:off x="1214436" y="3976687"/>
              <a:ext cx="1909763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𝑟</a:t>
              </a:r>
              <a:r>
                <a:rPr lang="en-US" sz="1100"/>
                <a:t>(T) = -A(T)/T + (B(T)/T)r</a:t>
              </a:r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3.bin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w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11" Type="http://schemas.openxmlformats.org/officeDocument/2006/relationships/image" Target="../media/image4.wmf"/><Relationship Id="rId5" Type="http://schemas.openxmlformats.org/officeDocument/2006/relationships/image" Target="../media/image1.wmf"/><Relationship Id="rId10" Type="http://schemas.openxmlformats.org/officeDocument/2006/relationships/oleObject" Target="../embeddings/oleObject4.bin"/><Relationship Id="rId4" Type="http://schemas.openxmlformats.org/officeDocument/2006/relationships/oleObject" Target="../embeddings/oleObject1.bin"/><Relationship Id="rId9" Type="http://schemas.openxmlformats.org/officeDocument/2006/relationships/image" Target="../media/image3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published="0"/>
  <dimension ref="A1:I134"/>
  <sheetViews>
    <sheetView tabSelected="1" workbookViewId="0">
      <selection activeCell="N21" sqref="N21"/>
    </sheetView>
  </sheetViews>
  <sheetFormatPr defaultColWidth="11" defaultRowHeight="12.75" x14ac:dyDescent="0.2"/>
  <sheetData>
    <row r="1" spans="1:1" x14ac:dyDescent="0.2">
      <c r="A1" t="s">
        <v>17</v>
      </c>
    </row>
    <row r="2" spans="1:1" x14ac:dyDescent="0.2">
      <c r="A2" t="s">
        <v>19</v>
      </c>
    </row>
    <row r="3" spans="1:1" x14ac:dyDescent="0.2">
      <c r="A3" t="s">
        <v>20</v>
      </c>
    </row>
    <row r="7" spans="1:1" x14ac:dyDescent="0.2">
      <c r="A7" t="s">
        <v>21</v>
      </c>
    </row>
    <row r="12" spans="1:1" x14ac:dyDescent="0.2">
      <c r="A12" t="s">
        <v>18</v>
      </c>
    </row>
    <row r="18" spans="1:2" x14ac:dyDescent="0.2">
      <c r="A18" t="s">
        <v>22</v>
      </c>
    </row>
    <row r="25" spans="1:2" x14ac:dyDescent="0.2">
      <c r="A25" t="s">
        <v>40</v>
      </c>
    </row>
    <row r="29" spans="1:2" x14ac:dyDescent="0.2">
      <c r="A29" t="s">
        <v>23</v>
      </c>
    </row>
    <row r="31" spans="1:2" x14ac:dyDescent="0.2">
      <c r="A31" t="s">
        <v>24</v>
      </c>
    </row>
    <row r="32" spans="1:2" x14ac:dyDescent="0.2">
      <c r="B32" t="s">
        <v>25</v>
      </c>
    </row>
    <row r="33" spans="1:4" x14ac:dyDescent="0.2">
      <c r="A33" t="s">
        <v>26</v>
      </c>
    </row>
    <row r="36" spans="1:4" x14ac:dyDescent="0.2">
      <c r="A36" t="s">
        <v>27</v>
      </c>
    </row>
    <row r="38" spans="1:4" x14ac:dyDescent="0.2">
      <c r="B38" t="s">
        <v>28</v>
      </c>
    </row>
    <row r="39" spans="1:4" x14ac:dyDescent="0.2">
      <c r="C39" t="s">
        <v>29</v>
      </c>
    </row>
    <row r="40" spans="1:4" x14ac:dyDescent="0.2">
      <c r="C40" t="s">
        <v>1</v>
      </c>
    </row>
    <row r="43" spans="1:4" x14ac:dyDescent="0.2">
      <c r="A43" t="s">
        <v>2</v>
      </c>
    </row>
    <row r="44" spans="1:4" x14ac:dyDescent="0.2">
      <c r="B44" t="s">
        <v>3</v>
      </c>
      <c r="C44">
        <v>3.1699999999999999E-2</v>
      </c>
    </row>
    <row r="45" spans="1:4" x14ac:dyDescent="0.2">
      <c r="B45" t="s">
        <v>4</v>
      </c>
      <c r="C45">
        <v>0.18990000000000001</v>
      </c>
      <c r="D45" t="s">
        <v>6</v>
      </c>
    </row>
    <row r="46" spans="1:4" x14ac:dyDescent="0.2">
      <c r="B46" t="s">
        <v>5</v>
      </c>
      <c r="C46">
        <v>5.8299999999999998E-2</v>
      </c>
      <c r="D46" t="s">
        <v>7</v>
      </c>
    </row>
    <row r="48" spans="1:4" x14ac:dyDescent="0.2">
      <c r="A48" t="s">
        <v>8</v>
      </c>
    </row>
    <row r="49" spans="1:9" x14ac:dyDescent="0.2">
      <c r="A49" t="s">
        <v>9</v>
      </c>
      <c r="E49" t="s">
        <v>14</v>
      </c>
      <c r="F49">
        <f>6.5/2</f>
        <v>3.25</v>
      </c>
      <c r="G49" t="s">
        <v>15</v>
      </c>
      <c r="H49">
        <v>1.04E-2</v>
      </c>
    </row>
    <row r="50" spans="1:9" x14ac:dyDescent="0.2">
      <c r="A50" t="s">
        <v>10</v>
      </c>
      <c r="B50" t="s">
        <v>11</v>
      </c>
      <c r="C50" t="s">
        <v>12</v>
      </c>
      <c r="E50" t="s">
        <v>13</v>
      </c>
      <c r="F50" t="s">
        <v>16</v>
      </c>
    </row>
    <row r="51" spans="1:9" x14ac:dyDescent="0.2">
      <c r="A51">
        <v>0.5</v>
      </c>
      <c r="B51">
        <f>(C51-A51)*($C$45-($C$44^2/(2*$C$46^2)))-($C$44^2*C51^2)/(4*$C$46)</f>
        <v>-1.3500631426114685E-3</v>
      </c>
      <c r="C51">
        <f>(1-EXP(-$C$46*A51))/$C$46</f>
        <v>0.4927827971728368</v>
      </c>
      <c r="E51">
        <f>F49</f>
        <v>3.25</v>
      </c>
      <c r="F51">
        <f>E51*EXP(B51-C51*$H$49)</f>
        <v>3.2290242186638176</v>
      </c>
      <c r="H51" t="s">
        <v>30</v>
      </c>
      <c r="I51" t="s">
        <v>31</v>
      </c>
    </row>
    <row r="52" spans="1:9" x14ac:dyDescent="0.2">
      <c r="A52">
        <v>1</v>
      </c>
      <c r="B52">
        <f t="shared" ref="B52:B53" si="0">(C52-A52)*($C$45-($C$44^2/(2*$C$46^2)))-($C$44^2*C52^2)/(4*$C$46)</f>
        <v>-5.2692062387735897E-3</v>
      </c>
      <c r="C52">
        <f t="shared" ref="C52:C53" si="1">(1-EXP(-$C$46*A52))/$C$46</f>
        <v>0.97140832053912562</v>
      </c>
      <c r="E52">
        <f>F49</f>
        <v>3.25</v>
      </c>
      <c r="F52">
        <f t="shared" ref="F52:F53" si="2">E52*EXP(B52-C52*$H$49)</f>
        <v>3.2004234960642672</v>
      </c>
      <c r="I52" t="s">
        <v>32</v>
      </c>
    </row>
    <row r="53" spans="1:9" x14ac:dyDescent="0.2">
      <c r="A53">
        <v>1.5</v>
      </c>
      <c r="B53">
        <f t="shared" si="0"/>
        <v>-1.1570157598255727E-2</v>
      </c>
      <c r="C53">
        <f t="shared" si="1"/>
        <v>1.4362832977743929</v>
      </c>
      <c r="E53">
        <f>100+F49</f>
        <v>103.25</v>
      </c>
      <c r="F53">
        <f t="shared" si="2"/>
        <v>100.54905601361844</v>
      </c>
    </row>
    <row r="55" spans="1:9" x14ac:dyDescent="0.2">
      <c r="F55">
        <f>SUM(F51:F53)</f>
        <v>106.97850372834652</v>
      </c>
      <c r="G55" t="s">
        <v>0</v>
      </c>
    </row>
    <row r="56" spans="1:9" x14ac:dyDescent="0.2">
      <c r="B56" t="s">
        <v>33</v>
      </c>
      <c r="E56">
        <v>106.9791</v>
      </c>
      <c r="F56">
        <f>(F55-E56)^2*1000000</f>
        <v>0.35553988474162368</v>
      </c>
    </row>
    <row r="58" spans="1:9" x14ac:dyDescent="0.2">
      <c r="B58" s="1" t="s">
        <v>34</v>
      </c>
    </row>
    <row r="60" spans="1:9" x14ac:dyDescent="0.2">
      <c r="B60" t="s">
        <v>35</v>
      </c>
      <c r="D60">
        <v>107.54689999999999</v>
      </c>
      <c r="E60" t="s">
        <v>36</v>
      </c>
    </row>
    <row r="62" spans="1:9" x14ac:dyDescent="0.2">
      <c r="A62" t="s">
        <v>37</v>
      </c>
    </row>
    <row r="63" spans="1:9" x14ac:dyDescent="0.2">
      <c r="B63" t="s">
        <v>38</v>
      </c>
    </row>
    <row r="65" spans="1:8" x14ac:dyDescent="0.2">
      <c r="A65" t="s">
        <v>39</v>
      </c>
    </row>
    <row r="66" spans="1:8" x14ac:dyDescent="0.2">
      <c r="A66" t="s">
        <v>9</v>
      </c>
      <c r="E66" t="s">
        <v>14</v>
      </c>
      <c r="F66">
        <f>5/2</f>
        <v>2.5</v>
      </c>
      <c r="H66" t="s">
        <v>41</v>
      </c>
    </row>
    <row r="67" spans="1:8" x14ac:dyDescent="0.2">
      <c r="A67" t="s">
        <v>10</v>
      </c>
      <c r="B67" t="s">
        <v>11</v>
      </c>
      <c r="C67" t="s">
        <v>12</v>
      </c>
      <c r="E67" t="s">
        <v>13</v>
      </c>
      <c r="F67" t="s">
        <v>16</v>
      </c>
      <c r="H67" t="s">
        <v>42</v>
      </c>
    </row>
    <row r="68" spans="1:8" x14ac:dyDescent="0.2">
      <c r="A68">
        <v>0.5</v>
      </c>
      <c r="B68">
        <f>(C68-A68)*($C$45-($C$44^2/(2*$C$46^2)))-($C$44^2*$C68^2)/(4*$C$46)</f>
        <v>-1.3500631426114685E-3</v>
      </c>
      <c r="C68">
        <f>(1-EXP(-$C$46*A68))/$C$46</f>
        <v>0.4927827971728368</v>
      </c>
      <c r="E68">
        <f>$F$66</f>
        <v>2.5</v>
      </c>
      <c r="F68">
        <f>E68*EXP(B68-C68*$H$49)</f>
        <v>2.4838647835875518</v>
      </c>
      <c r="H68">
        <f>EXP(B68-C68*$H$49)</f>
        <v>0.99354591343502074</v>
      </c>
    </row>
    <row r="69" spans="1:8" x14ac:dyDescent="0.2">
      <c r="A69">
        <v>1</v>
      </c>
      <c r="B69">
        <f t="shared" ref="B69:B82" si="3">(C69-A69)*($C$45-($C$44^2/(2*$C$46^2)))-($C$44^2*$C69^2)/(4*$C$46)</f>
        <v>-5.2692062387735897E-3</v>
      </c>
      <c r="C69">
        <f t="shared" ref="C69:C82" si="4">(1-EXP(-$C$46*A69))/$C$46</f>
        <v>0.97140832053912562</v>
      </c>
      <c r="E69">
        <f t="shared" ref="E69:E81" si="5">$F$66</f>
        <v>2.5</v>
      </c>
      <c r="F69">
        <f t="shared" ref="F69:F71" si="6">E69*EXP(B69-C69*$H$49)</f>
        <v>2.461864227741744</v>
      </c>
      <c r="H69">
        <f t="shared" ref="H69:H82" si="7">EXP(B69-C69*$H$49)</f>
        <v>0.98474569109669763</v>
      </c>
    </row>
    <row r="70" spans="1:8" x14ac:dyDescent="0.2">
      <c r="A70">
        <v>1.5</v>
      </c>
      <c r="B70">
        <f t="shared" si="3"/>
        <v>-1.1570157598255727E-2</v>
      </c>
      <c r="C70">
        <f t="shared" si="4"/>
        <v>1.4362832977743929</v>
      </c>
      <c r="E70">
        <f t="shared" si="5"/>
        <v>2.5</v>
      </c>
      <c r="F70">
        <f t="shared" si="6"/>
        <v>2.4346018405234489</v>
      </c>
      <c r="H70">
        <f t="shared" si="7"/>
        <v>0.9738407362093795</v>
      </c>
    </row>
    <row r="71" spans="1:8" x14ac:dyDescent="0.2">
      <c r="A71">
        <v>2</v>
      </c>
      <c r="B71">
        <f t="shared" si="3"/>
        <v>-2.0077451521296322E-2</v>
      </c>
      <c r="C71">
        <f t="shared" si="4"/>
        <v>1.8878027715783536</v>
      </c>
      <c r="E71">
        <f t="shared" si="5"/>
        <v>2.5</v>
      </c>
      <c r="F71">
        <f t="shared" si="6"/>
        <v>2.4026688288045879</v>
      </c>
      <c r="H71">
        <f t="shared" si="7"/>
        <v>0.96106753152183511</v>
      </c>
    </row>
    <row r="72" spans="1:8" x14ac:dyDescent="0.2">
      <c r="A72">
        <v>2.5</v>
      </c>
      <c r="B72">
        <f t="shared" si="3"/>
        <v>-3.0626725207496007E-2</v>
      </c>
      <c r="C72">
        <f t="shared" si="4"/>
        <v>2.3263504353753399</v>
      </c>
      <c r="E72">
        <f t="shared" si="5"/>
        <v>2.5</v>
      </c>
      <c r="F72">
        <f t="shared" ref="F72:F82" si="8">E72*EXP(B72-C72*$H$49)</f>
        <v>2.3666370048502556</v>
      </c>
      <c r="H72">
        <f t="shared" si="7"/>
        <v>0.94665480194010232</v>
      </c>
    </row>
    <row r="73" spans="1:8" x14ac:dyDescent="0.2">
      <c r="A73">
        <v>3</v>
      </c>
      <c r="B73">
        <f t="shared" si="3"/>
        <v>-4.3064056473561346E-2</v>
      </c>
      <c r="C73">
        <f t="shared" si="4"/>
        <v>2.7522989593703389</v>
      </c>
      <c r="E73">
        <f t="shared" si="5"/>
        <v>2.5</v>
      </c>
      <c r="F73">
        <f t="shared" si="8"/>
        <v>2.3270532467974436</v>
      </c>
      <c r="H73">
        <f t="shared" si="7"/>
        <v>0.93082129871897745</v>
      </c>
    </row>
    <row r="74" spans="1:8" x14ac:dyDescent="0.2">
      <c r="A74">
        <v>3.5</v>
      </c>
      <c r="B74">
        <f t="shared" si="3"/>
        <v>-5.7245339940308983E-2</v>
      </c>
      <c r="C74">
        <f t="shared" si="4"/>
        <v>3.1660103072376615</v>
      </c>
      <c r="E74">
        <f t="shared" si="5"/>
        <v>2.5</v>
      </c>
      <c r="F74">
        <f t="shared" si="8"/>
        <v>2.2844353557724988</v>
      </c>
      <c r="H74">
        <f t="shared" si="7"/>
        <v>0.91377414230899956</v>
      </c>
    </row>
    <row r="75" spans="1:8" x14ac:dyDescent="0.2">
      <c r="A75">
        <v>4</v>
      </c>
      <c r="B75">
        <f t="shared" si="3"/>
        <v>-7.3035699482653149E-2</v>
      </c>
      <c r="C75">
        <f t="shared" si="4"/>
        <v>3.5678360437114152</v>
      </c>
      <c r="E75">
        <f t="shared" si="5"/>
        <v>2.5</v>
      </c>
      <c r="F75">
        <f t="shared" si="8"/>
        <v>2.2392691437967267</v>
      </c>
      <c r="H75">
        <f t="shared" si="7"/>
        <v>0.89570765751869064</v>
      </c>
    </row>
    <row r="76" spans="1:8" x14ac:dyDescent="0.2">
      <c r="A76">
        <v>4.5</v>
      </c>
      <c r="B76">
        <f t="shared" si="3"/>
        <v>-9.0308934862044332E-2</v>
      </c>
      <c r="C76">
        <f t="shared" si="4"/>
        <v>3.9581176333391066</v>
      </c>
      <c r="E76">
        <f t="shared" si="5"/>
        <v>2.5</v>
      </c>
      <c r="F76">
        <f t="shared" si="8"/>
        <v>2.1920065859607298</v>
      </c>
      <c r="H76">
        <f t="shared" si="7"/>
        <v>0.87680263438429196</v>
      </c>
    </row>
    <row r="77" spans="1:8" x14ac:dyDescent="0.2">
      <c r="A77">
        <v>5</v>
      </c>
      <c r="B77">
        <f t="shared" si="3"/>
        <v>-0.10894700057942319</v>
      </c>
      <c r="C77">
        <f t="shared" si="4"/>
        <v>4.3371867306523093</v>
      </c>
      <c r="E77">
        <f t="shared" si="5"/>
        <v>2.5</v>
      </c>
      <c r="F77">
        <f t="shared" si="8"/>
        <v>2.1430648756020387</v>
      </c>
      <c r="H77">
        <f t="shared" si="7"/>
        <v>0.85722595024081549</v>
      </c>
    </row>
    <row r="78" spans="1:8" x14ac:dyDescent="0.2">
      <c r="A78">
        <v>5.5</v>
      </c>
      <c r="B78">
        <f t="shared" si="3"/>
        <v>-0.12883951509861502</v>
      </c>
      <c r="C78">
        <f t="shared" si="4"/>
        <v>4.7053654620009251</v>
      </c>
      <c r="E78">
        <f t="shared" si="5"/>
        <v>2.5</v>
      </c>
      <c r="F78">
        <f t="shared" si="8"/>
        <v>2.0928262306707897</v>
      </c>
      <c r="H78">
        <f t="shared" si="7"/>
        <v>0.83713049226831593</v>
      </c>
    </row>
    <row r="79" spans="1:8" x14ac:dyDescent="0.2">
      <c r="A79">
        <v>6</v>
      </c>
      <c r="B79">
        <f t="shared" si="3"/>
        <v>-0.14988329869559222</v>
      </c>
      <c r="C79">
        <f t="shared" si="4"/>
        <v>5.0629666992905902</v>
      </c>
      <c r="E79">
        <f t="shared" si="5"/>
        <v>2.5</v>
      </c>
      <c r="F79">
        <f t="shared" si="8"/>
        <v>2.041638311672723</v>
      </c>
      <c r="H79">
        <f t="shared" si="7"/>
        <v>0.8166553246690893</v>
      </c>
    </row>
    <row r="80" spans="1:8" x14ac:dyDescent="0.2">
      <c r="A80">
        <v>6.5</v>
      </c>
      <c r="B80">
        <f t="shared" si="3"/>
        <v>-0.17198193828854014</v>
      </c>
      <c r="C80">
        <f t="shared" si="4"/>
        <v>5.4102943258557836</v>
      </c>
      <c r="E80">
        <f t="shared" si="5"/>
        <v>2.5</v>
      </c>
      <c r="F80">
        <f t="shared" si="8"/>
        <v>1.9898151253701515</v>
      </c>
      <c r="H80">
        <f t="shared" si="7"/>
        <v>0.79592605014806062</v>
      </c>
    </row>
    <row r="81" spans="1:8" x14ac:dyDescent="0.2">
      <c r="A81">
        <v>7</v>
      </c>
      <c r="B81">
        <f t="shared" si="3"/>
        <v>-0.19504537769751279</v>
      </c>
      <c r="C81">
        <f t="shared" si="4"/>
        <v>5.7476434946946275</v>
      </c>
      <c r="E81">
        <f t="shared" si="5"/>
        <v>2.5</v>
      </c>
      <c r="F81">
        <f t="shared" si="8"/>
        <v>1.9376383028846955</v>
      </c>
      <c r="H81">
        <f t="shared" si="7"/>
        <v>0.77505532115387821</v>
      </c>
    </row>
    <row r="82" spans="1:8" x14ac:dyDescent="0.2">
      <c r="A82">
        <v>7.5</v>
      </c>
      <c r="B82">
        <f t="shared" si="3"/>
        <v>-0.21898953187098197</v>
      </c>
      <c r="C82">
        <f t="shared" si="4"/>
        <v>6.0753008792847867</v>
      </c>
      <c r="E82">
        <f>100+F66</f>
        <v>102.5</v>
      </c>
      <c r="F82">
        <f t="shared" si="8"/>
        <v>77.29970486680908</v>
      </c>
      <c r="H82">
        <f t="shared" si="7"/>
        <v>0.75414346211521055</v>
      </c>
    </row>
    <row r="84" spans="1:8" x14ac:dyDescent="0.2">
      <c r="B84" t="s">
        <v>70</v>
      </c>
      <c r="F84">
        <f>SUM(F68:F82)</f>
        <v>108.69708873084447</v>
      </c>
    </row>
    <row r="85" spans="1:8" x14ac:dyDescent="0.2">
      <c r="C85" t="s">
        <v>43</v>
      </c>
      <c r="F85">
        <v>108.73439999999999</v>
      </c>
    </row>
    <row r="87" spans="1:8" x14ac:dyDescent="0.2">
      <c r="C87" t="s">
        <v>44</v>
      </c>
    </row>
    <row r="89" spans="1:8" x14ac:dyDescent="0.2">
      <c r="A89" t="s">
        <v>45</v>
      </c>
    </row>
    <row r="90" spans="1:8" x14ac:dyDescent="0.2">
      <c r="B90" t="s">
        <v>46</v>
      </c>
    </row>
    <row r="91" spans="1:8" x14ac:dyDescent="0.2">
      <c r="B91" t="s">
        <v>47</v>
      </c>
    </row>
    <row r="92" spans="1:8" x14ac:dyDescent="0.2">
      <c r="B92" t="s">
        <v>71</v>
      </c>
    </row>
    <row r="93" spans="1:8" x14ac:dyDescent="0.2">
      <c r="B93" t="s">
        <v>72</v>
      </c>
    </row>
    <row r="94" spans="1:8" x14ac:dyDescent="0.2">
      <c r="B94" t="s">
        <v>73</v>
      </c>
    </row>
    <row r="95" spans="1:8" x14ac:dyDescent="0.2">
      <c r="A95" t="s">
        <v>48</v>
      </c>
      <c r="D95" t="s">
        <v>49</v>
      </c>
    </row>
    <row r="96" spans="1:8" x14ac:dyDescent="0.2">
      <c r="A96">
        <f>-C51*E51*H68</f>
        <v>-1.5912075866119897</v>
      </c>
      <c r="D96">
        <f>-E68*C68*H68</f>
        <v>-1.2240058358553767</v>
      </c>
    </row>
    <row r="97" spans="1:4" x14ac:dyDescent="0.2">
      <c r="A97">
        <f t="shared" ref="A97:A98" si="9">-C52*E52*H69</f>
        <v>-3.1089180133257468</v>
      </c>
      <c r="D97">
        <f t="shared" ref="D97:D110" si="10">-E69*C69*H69</f>
        <v>-2.3914753948659593</v>
      </c>
    </row>
    <row r="98" spans="1:4" x14ac:dyDescent="0.2">
      <c r="A98">
        <f t="shared" si="9"/>
        <v>-144.41692975934203</v>
      </c>
      <c r="D98">
        <f t="shared" si="10"/>
        <v>-3.4967779602746258</v>
      </c>
    </row>
    <row r="99" spans="1:4" x14ac:dyDescent="0.2">
      <c r="A99" s="2">
        <f>SUM(A96:A98)</f>
        <v>-149.11705535927976</v>
      </c>
      <c r="D99">
        <f t="shared" si="10"/>
        <v>-4.5357648742022176</v>
      </c>
    </row>
    <row r="100" spans="1:4" x14ac:dyDescent="0.2">
      <c r="D100">
        <f t="shared" si="10"/>
        <v>-5.5056270266087823</v>
      </c>
    </row>
    <row r="101" spans="1:4" x14ac:dyDescent="0.2">
      <c r="D101">
        <f t="shared" si="10"/>
        <v>-6.4047462295599731</v>
      </c>
    </row>
    <row r="102" spans="1:4" x14ac:dyDescent="0.2">
      <c r="D102">
        <f t="shared" si="10"/>
        <v>-7.2325458825938655</v>
      </c>
    </row>
    <row r="103" spans="1:4" x14ac:dyDescent="0.2">
      <c r="D103">
        <f t="shared" si="10"/>
        <v>-7.9893451628087604</v>
      </c>
    </row>
    <row r="104" spans="1:4" x14ac:dyDescent="0.2">
      <c r="D104">
        <f t="shared" si="10"/>
        <v>-8.6762199202866181</v>
      </c>
    </row>
    <row r="105" spans="1:4" x14ac:dyDescent="0.2">
      <c r="D105">
        <f t="shared" si="10"/>
        <v>-9.2948725413882052</v>
      </c>
    </row>
    <row r="106" spans="1:4" x14ac:dyDescent="0.2">
      <c r="D106">
        <f t="shared" si="10"/>
        <v>-9.847512263767916</v>
      </c>
    </row>
    <row r="107" spans="1:4" x14ac:dyDescent="0.2">
      <c r="D107">
        <f t="shared" si="10"/>
        <v>-10.336746783994862</v>
      </c>
    </row>
    <row r="108" spans="1:4" x14ac:dyDescent="0.2">
      <c r="D108">
        <f t="shared" si="10"/>
        <v>-10.765485482292146</v>
      </c>
    </row>
    <row r="109" spans="1:4" x14ac:dyDescent="0.2">
      <c r="D109">
        <f t="shared" si="10"/>
        <v>-11.136854186646358</v>
      </c>
    </row>
    <row r="110" spans="1:4" x14ac:dyDescent="0.2">
      <c r="D110">
        <f t="shared" si="10"/>
        <v>-469.61896494577974</v>
      </c>
    </row>
    <row r="111" spans="1:4" x14ac:dyDescent="0.2">
      <c r="D111" s="2">
        <f>SUM(D96:D110)</f>
        <v>-568.45694449092537</v>
      </c>
    </row>
    <row r="116" spans="1:7" x14ac:dyDescent="0.2">
      <c r="A116" s="3" t="s">
        <v>50</v>
      </c>
      <c r="E116" s="2">
        <f>A99/D111</f>
        <v>0.26231899672334852</v>
      </c>
      <c r="F116" s="3" t="s">
        <v>51</v>
      </c>
    </row>
    <row r="118" spans="1:7" x14ac:dyDescent="0.2">
      <c r="A118" s="3" t="s">
        <v>52</v>
      </c>
    </row>
    <row r="120" spans="1:7" x14ac:dyDescent="0.2">
      <c r="A120">
        <f>F55</f>
        <v>106.97850372834652</v>
      </c>
      <c r="B120" s="4" t="s">
        <v>53</v>
      </c>
      <c r="C120">
        <f>E116</f>
        <v>0.26231899672334852</v>
      </c>
      <c r="D120" s="4" t="s">
        <v>54</v>
      </c>
      <c r="E120">
        <f>F84</f>
        <v>108.69708873084447</v>
      </c>
      <c r="F120" s="4" t="s">
        <v>55</v>
      </c>
      <c r="G120" s="3" t="s">
        <v>56</v>
      </c>
    </row>
    <row r="122" spans="1:7" x14ac:dyDescent="0.2">
      <c r="A122" s="3" t="s">
        <v>57</v>
      </c>
      <c r="D122">
        <f>A120-C120*E120</f>
        <v>78.465192465722609</v>
      </c>
      <c r="E122" s="3" t="s">
        <v>58</v>
      </c>
    </row>
    <row r="124" spans="1:7" x14ac:dyDescent="0.2">
      <c r="A124" s="3" t="s">
        <v>59</v>
      </c>
    </row>
    <row r="125" spans="1:7" x14ac:dyDescent="0.2">
      <c r="A125" s="3" t="s">
        <v>60</v>
      </c>
      <c r="C125">
        <f>D60</f>
        <v>107.54689999999999</v>
      </c>
    </row>
    <row r="126" spans="1:7" x14ac:dyDescent="0.2">
      <c r="A126" s="3" t="s">
        <v>61</v>
      </c>
      <c r="C126">
        <f>-E116*F85</f>
        <v>-28.523098717315264</v>
      </c>
    </row>
    <row r="127" spans="1:7" x14ac:dyDescent="0.2">
      <c r="A127" s="3" t="s">
        <v>62</v>
      </c>
      <c r="C127">
        <f>-D122</f>
        <v>-78.465192465722609</v>
      </c>
    </row>
    <row r="128" spans="1:7" x14ac:dyDescent="0.2">
      <c r="A128" s="3" t="s">
        <v>63</v>
      </c>
      <c r="C128">
        <f>SUM(C125:C127)</f>
        <v>0.55860881696212061</v>
      </c>
    </row>
    <row r="130" spans="1:7" x14ac:dyDescent="0.2">
      <c r="A130" s="3" t="s">
        <v>64</v>
      </c>
    </row>
    <row r="131" spans="1:7" x14ac:dyDescent="0.2">
      <c r="B131" s="3" t="s">
        <v>65</v>
      </c>
    </row>
    <row r="132" spans="1:7" x14ac:dyDescent="0.2">
      <c r="C132" s="3" t="s">
        <v>66</v>
      </c>
    </row>
    <row r="133" spans="1:7" x14ac:dyDescent="0.2">
      <c r="B133" s="3" t="s">
        <v>67</v>
      </c>
    </row>
    <row r="134" spans="1:7" x14ac:dyDescent="0.2">
      <c r="C134" s="3" t="s">
        <v>68</v>
      </c>
      <c r="F134">
        <f>0.02*C120*E120</f>
        <v>0.57026622525247828</v>
      </c>
      <c r="G134" s="3" t="s">
        <v>69</v>
      </c>
    </row>
  </sheetData>
  <phoneticPr fontId="1" type="noConversion"/>
  <pageMargins left="0.75" right="0.75" top="1" bottom="1" header="0.5" footer="0.5"/>
  <pageSetup orientation="portrait" horizontalDpi="4294967292" verticalDpi="4294967292" r:id="rId1"/>
  <drawing r:id="rId2"/>
  <legacyDrawing r:id="rId3"/>
  <oleObjects>
    <mc:AlternateContent xmlns:mc="http://schemas.openxmlformats.org/markup-compatibility/2006">
      <mc:Choice Requires="x14">
        <oleObject progId="Equation.3" shapeId="1025" r:id="rId4">
          <objectPr defaultSize="0" autoPict="0" r:id="rId5">
            <anchor moveWithCells="1">
              <from>
                <xdr:col>2</xdr:col>
                <xdr:colOff>104775</xdr:colOff>
                <xdr:row>11</xdr:row>
                <xdr:rowOff>95250</xdr:rowOff>
              </from>
              <to>
                <xdr:col>3</xdr:col>
                <xdr:colOff>371475</xdr:colOff>
                <xdr:row>16</xdr:row>
                <xdr:rowOff>0</xdr:rowOff>
              </to>
            </anchor>
          </objectPr>
        </oleObject>
      </mc:Choice>
      <mc:Fallback>
        <oleObject progId="Equation.3" shapeId="1025" r:id="rId4"/>
      </mc:Fallback>
    </mc:AlternateContent>
    <mc:AlternateContent xmlns:mc="http://schemas.openxmlformats.org/markup-compatibility/2006">
      <mc:Choice Requires="x14">
        <oleObject progId="Equation.3" shapeId="1026" r:id="rId6">
          <objectPr defaultSize="0" autoPict="0" r:id="rId7">
            <anchor moveWithCells="1">
              <from>
                <xdr:col>2</xdr:col>
                <xdr:colOff>95250</xdr:colOff>
                <xdr:row>19</xdr:row>
                <xdr:rowOff>28575</xdr:rowOff>
              </from>
              <to>
                <xdr:col>4</xdr:col>
                <xdr:colOff>533400</xdr:colOff>
                <xdr:row>22</xdr:row>
                <xdr:rowOff>76200</xdr:rowOff>
              </to>
            </anchor>
          </objectPr>
        </oleObject>
      </mc:Choice>
      <mc:Fallback>
        <oleObject progId="Equation.3" shapeId="1026" r:id="rId6"/>
      </mc:Fallback>
    </mc:AlternateContent>
    <mc:AlternateContent xmlns:mc="http://schemas.openxmlformats.org/markup-compatibility/2006">
      <mc:Choice Requires="x14">
        <oleObject progId="Equation.3" shapeId="1027" r:id="rId8">
          <objectPr defaultSize="0" autoPict="0" r:id="rId9">
            <anchor moveWithCells="1">
              <from>
                <xdr:col>2</xdr:col>
                <xdr:colOff>352425</xdr:colOff>
                <xdr:row>2</xdr:row>
                <xdr:rowOff>76200</xdr:rowOff>
              </from>
              <to>
                <xdr:col>5</xdr:col>
                <xdr:colOff>323850</xdr:colOff>
                <xdr:row>5</xdr:row>
                <xdr:rowOff>47625</xdr:rowOff>
              </to>
            </anchor>
          </objectPr>
        </oleObject>
      </mc:Choice>
      <mc:Fallback>
        <oleObject progId="Equation.3" shapeId="1027" r:id="rId8"/>
      </mc:Fallback>
    </mc:AlternateContent>
    <mc:AlternateContent xmlns:mc="http://schemas.openxmlformats.org/markup-compatibility/2006">
      <mc:Choice Requires="x14">
        <oleObject progId="Equation.3" shapeId="1028" r:id="rId10">
          <objectPr defaultSize="0" autoPict="0" r:id="rId11">
            <anchor moveWithCells="1">
              <from>
                <xdr:col>2</xdr:col>
                <xdr:colOff>85725</xdr:colOff>
                <xdr:row>7</xdr:row>
                <xdr:rowOff>57150</xdr:rowOff>
              </from>
              <to>
                <xdr:col>5</xdr:col>
                <xdr:colOff>57150</xdr:colOff>
                <xdr:row>10</xdr:row>
                <xdr:rowOff>28575</xdr:rowOff>
              </to>
            </anchor>
          </objectPr>
        </oleObject>
      </mc:Choice>
      <mc:Fallback>
        <oleObject progId="Equation.3" shapeId="1028" r:id="rId10"/>
      </mc:Fallback>
    </mc:AlternateContent>
  </oleObjects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Christopher Lamoureux</cp:lastModifiedBy>
  <dcterms:created xsi:type="dcterms:W3CDTF">2014-04-21T23:16:33Z</dcterms:created>
  <dcterms:modified xsi:type="dcterms:W3CDTF">2014-04-24T00:17:08Z</dcterms:modified>
</cp:coreProperties>
</file>