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4560" windowHeight="1486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43" i="1"/>
  <c r="D44"/>
  <c r="D46"/>
  <c r="E43"/>
  <c r="E44"/>
  <c r="E45"/>
  <c r="F49"/>
  <c r="D60"/>
  <c r="H60"/>
  <c r="F60"/>
  <c r="E60"/>
  <c r="C60"/>
  <c r="E49"/>
  <c r="D59"/>
  <c r="H59"/>
  <c r="F59"/>
  <c r="E59"/>
  <c r="C59"/>
  <c r="D49"/>
  <c r="D58"/>
  <c r="H58"/>
  <c r="F58"/>
  <c r="E58"/>
  <c r="C58"/>
  <c r="F41"/>
  <c r="E41"/>
  <c r="D41"/>
  <c r="F37"/>
  <c r="E37"/>
  <c r="D37"/>
  <c r="J35"/>
  <c r="F35"/>
  <c r="E35"/>
  <c r="D35"/>
  <c r="B35"/>
  <c r="F34"/>
  <c r="E34"/>
  <c r="D34"/>
  <c r="B34"/>
  <c r="J33"/>
  <c r="H33"/>
  <c r="F33"/>
  <c r="E33"/>
  <c r="D33"/>
  <c r="B33"/>
  <c r="J32"/>
  <c r="H32"/>
  <c r="J31"/>
  <c r="H31"/>
  <c r="F28"/>
  <c r="E28"/>
  <c r="D28"/>
</calcChain>
</file>

<file path=xl/sharedStrings.xml><?xml version="1.0" encoding="utf-8"?>
<sst xmlns="http://schemas.openxmlformats.org/spreadsheetml/2006/main" count="68" uniqueCount="62">
  <si>
    <t xml:space="preserve">   Maturity</t>
    <phoneticPr fontId="4" type="noConversion"/>
  </si>
  <si>
    <t>3 mo</t>
    <phoneticPr fontId="4" type="noConversion"/>
  </si>
  <si>
    <t>1 yr</t>
    <phoneticPr fontId="4" type="noConversion"/>
  </si>
  <si>
    <t>2 yr</t>
    <phoneticPr fontId="4" type="noConversion"/>
  </si>
  <si>
    <t>3 yr</t>
    <phoneticPr fontId="4" type="noConversion"/>
  </si>
  <si>
    <t>4 yr</t>
    <phoneticPr fontId="4" type="noConversion"/>
  </si>
  <si>
    <t>5 yr</t>
    <phoneticPr fontId="4" type="noConversion"/>
  </si>
  <si>
    <t>1 -- beta</t>
    <phoneticPr fontId="4" type="noConversion"/>
  </si>
  <si>
    <t>2  -- beta</t>
    <phoneticPr fontId="4" type="noConversion"/>
  </si>
  <si>
    <t>3  -- beta</t>
    <phoneticPr fontId="4" type="noConversion"/>
  </si>
  <si>
    <t xml:space="preserve">        R^2</t>
    <phoneticPr fontId="4" type="noConversion"/>
  </si>
  <si>
    <t xml:space="preserve">       R^2</t>
    <phoneticPr fontId="4" type="noConversion"/>
  </si>
  <si>
    <t>Based on the risk assessment, we assume that the OC portfolio consisted of $2.8 billion in inverse floaters, with</t>
    <phoneticPr fontId="4" type="noConversion"/>
  </si>
  <si>
    <t xml:space="preserve">    the remainder invested in 3-year zero-coupon Treasuries.</t>
    <phoneticPr fontId="4" type="noConversion"/>
  </si>
  <si>
    <r>
      <t xml:space="preserve">Recall the the portfolio's duration characterizes the risk relative to </t>
    </r>
    <r>
      <rPr>
        <i/>
        <sz val="10"/>
        <rFont val="Verdana"/>
      </rPr>
      <t>parallel shfts</t>
    </r>
    <r>
      <rPr>
        <sz val="10"/>
        <rFont val="Verdana"/>
      </rPr>
      <t xml:space="preserve"> in the yield curve.</t>
    </r>
    <phoneticPr fontId="4" type="noConversion"/>
  </si>
  <si>
    <t xml:space="preserve">Our PCA tells us that such changes account for 75 - 80% of interest rate volatility. </t>
    <phoneticPr fontId="4" type="noConversion"/>
  </si>
  <si>
    <t xml:space="preserve">   We need a slope factor, and perhaps a curvature factor, to capture the remaining risks.</t>
    <phoneticPr fontId="4" type="noConversion"/>
  </si>
  <si>
    <t>The factor betas in Table 4.10 show how sensitive the yield is to a change in the factor.</t>
    <phoneticPr fontId="4" type="noConversion"/>
  </si>
  <si>
    <t>Recall that an asset's duration tells us how sensitive the asset's price is to its yield.</t>
    <phoneticPr fontId="4" type="noConversion"/>
  </si>
  <si>
    <t>When we last looked at this portfolio, we ascertained that it had 7.5 billion in ``equity,'' and had borrowed 13 billion in repo.</t>
    <phoneticPr fontId="4" type="noConversion"/>
  </si>
  <si>
    <t>Furthermore, it had 2.8 billion in inverse floaters, and the remainder in 0-coupon 3-year Treasuries.</t>
    <phoneticPr fontId="4" type="noConversion"/>
  </si>
  <si>
    <t>So we can compute the factor durations of this portfolio:</t>
    <phoneticPr fontId="4" type="noConversion"/>
  </si>
  <si>
    <t>Factor 1</t>
    <phoneticPr fontId="4" type="noConversion"/>
  </si>
  <si>
    <t>weight</t>
    <phoneticPr fontId="4" type="noConversion"/>
  </si>
  <si>
    <t>duration</t>
    <phoneticPr fontId="4" type="noConversion"/>
  </si>
  <si>
    <t xml:space="preserve">          Inverse Floater</t>
    <phoneticPr fontId="4" type="noConversion"/>
  </si>
  <si>
    <t xml:space="preserve">         0-Coupon Bond</t>
    <phoneticPr fontId="4" type="noConversion"/>
  </si>
  <si>
    <t>Factor 2</t>
    <phoneticPr fontId="4" type="noConversion"/>
  </si>
  <si>
    <t>Factor 3</t>
    <phoneticPr fontId="4" type="noConversion"/>
  </si>
  <si>
    <t>Portfolio</t>
    <phoneticPr fontId="4" type="noConversion"/>
  </si>
  <si>
    <t>Duration</t>
    <phoneticPr fontId="4" type="noConversion"/>
  </si>
  <si>
    <t>Floating Rate Note (Assuming annual payment, annual reset, and annual tenor):</t>
    <phoneticPr fontId="4" type="noConversion"/>
  </si>
  <si>
    <t>The weights of the 3 parts of the inverse floater:</t>
    <phoneticPr fontId="4" type="noConversion"/>
  </si>
  <si>
    <t>The inverse floater contains:</t>
    <phoneticPr fontId="4" type="noConversion"/>
  </si>
  <si>
    <t>1 15% coupon</t>
    <phoneticPr fontId="4" type="noConversion"/>
  </si>
  <si>
    <t>1 3-yr 0</t>
    <phoneticPr fontId="4" type="noConversion"/>
  </si>
  <si>
    <t>-1 floater</t>
    <phoneticPr fontId="4" type="noConversion"/>
  </si>
  <si>
    <t>IF:</t>
    <phoneticPr fontId="4" type="noConversion"/>
  </si>
  <si>
    <t>% of value</t>
    <phoneticPr fontId="4" type="noConversion"/>
  </si>
  <si>
    <t>Inverse Floater Factor Durations:</t>
    <phoneticPr fontId="4" type="noConversion"/>
  </si>
  <si>
    <t>==&gt; So using the Chain Rule, we know that an asset's beta times its duration tells us that asset's ``factor duration.''</t>
    <phoneticPr fontId="4" type="noConversion"/>
  </si>
  <si>
    <t>The factor durations of the assets that comprise the inverse floater:</t>
    <phoneticPr fontId="4" type="noConversion"/>
  </si>
  <si>
    <t>3-year Zero coupon bond:</t>
    <phoneticPr fontId="4" type="noConversion"/>
  </si>
  <si>
    <t>Factor 1 dur.</t>
    <phoneticPr fontId="4" type="noConversion"/>
  </si>
  <si>
    <t>Factor 2 dur.</t>
    <phoneticPr fontId="4" type="noConversion"/>
  </si>
  <si>
    <t>Factor 3 dur.</t>
    <phoneticPr fontId="4" type="noConversion"/>
  </si>
  <si>
    <t>15% coupon bond:</t>
    <phoneticPr fontId="4" type="noConversion"/>
  </si>
  <si>
    <t>Year</t>
    <phoneticPr fontId="4" type="noConversion"/>
  </si>
  <si>
    <t>Zb(0,T)</t>
    <phoneticPr fontId="4" type="noConversion"/>
  </si>
  <si>
    <t>Za(0,T)</t>
    <phoneticPr fontId="4" type="noConversion"/>
  </si>
  <si>
    <t>Weight in ``portfolio''</t>
    <phoneticPr fontId="4" type="noConversion"/>
  </si>
  <si>
    <t xml:space="preserve">&lt;- This is the value of the first coupon </t>
    <phoneticPr fontId="4" type="noConversion"/>
  </si>
  <si>
    <t xml:space="preserve">&lt;- This is the value of the second coupon </t>
    <phoneticPr fontId="4" type="noConversion"/>
  </si>
  <si>
    <t xml:space="preserve">&lt;- This is the value of the third coupon </t>
    <phoneticPr fontId="4" type="noConversion"/>
  </si>
  <si>
    <t>&lt;- This is the value of the bond</t>
    <phoneticPr fontId="4" type="noConversion"/>
  </si>
  <si>
    <t>Pmt</t>
    <phoneticPr fontId="4" type="noConversion"/>
  </si>
  <si>
    <t>% of bond value</t>
    <phoneticPr fontId="4" type="noConversion"/>
  </si>
  <si>
    <t>Duration</t>
    <phoneticPr fontId="4" type="noConversion"/>
  </si>
  <si>
    <t>Total Coupon Bond:</t>
    <phoneticPr fontId="4" type="noConversion"/>
  </si>
  <si>
    <t>Table 4.10, p. 142</t>
    <phoneticPr fontId="4" type="noConversion"/>
  </si>
  <si>
    <t>Factor</t>
    <phoneticPr fontId="4" type="noConversion"/>
  </si>
  <si>
    <t xml:space="preserve">    </t>
    <phoneticPr fontId="4" type="noConversion"/>
  </si>
</sst>
</file>

<file path=xl/styles.xml><?xml version="1.0" encoding="utf-8"?>
<styleSheet xmlns="http://schemas.openxmlformats.org/spreadsheetml/2006/main">
  <fonts count="5">
    <font>
      <sz val="10"/>
      <name val="Verdana"/>
    </font>
    <font>
      <i/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60"/>
  <sheetViews>
    <sheetView tabSelected="1" topLeftCell="A18" workbookViewId="0">
      <selection activeCell="D44" sqref="D44"/>
    </sheetView>
  </sheetViews>
  <sheetFormatPr baseColWidth="10" defaultRowHeight="13"/>
  <cols>
    <col min="2" max="2" width="12.7109375" customWidth="1"/>
  </cols>
  <sheetData>
    <row r="1" spans="1:7">
      <c r="A1" t="s">
        <v>59</v>
      </c>
    </row>
    <row r="2" spans="1:7">
      <c r="B2" t="s">
        <v>61</v>
      </c>
      <c r="C2" t="s">
        <v>0</v>
      </c>
    </row>
    <row r="3" spans="1:7">
      <c r="A3" t="s">
        <v>60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>
      <c r="A4" t="s">
        <v>7</v>
      </c>
      <c r="B4">
        <v>0.4617</v>
      </c>
      <c r="C4">
        <v>0.48930000000000001</v>
      </c>
      <c r="D4">
        <v>0.42149999999999999</v>
      </c>
      <c r="E4">
        <v>0.378</v>
      </c>
      <c r="F4">
        <v>0.35070000000000001</v>
      </c>
      <c r="G4">
        <v>0.32219999999999999</v>
      </c>
    </row>
    <row r="5" spans="1:7">
      <c r="A5" t="s">
        <v>10</v>
      </c>
      <c r="B5">
        <v>0.76</v>
      </c>
      <c r="C5">
        <v>0.94</v>
      </c>
      <c r="D5">
        <v>0.95</v>
      </c>
      <c r="E5">
        <v>0.92</v>
      </c>
      <c r="F5">
        <v>0.86</v>
      </c>
      <c r="G5">
        <v>0.84</v>
      </c>
    </row>
    <row r="7" spans="1:7">
      <c r="A7" t="s">
        <v>8</v>
      </c>
      <c r="B7">
        <v>-0.78680000000000005</v>
      </c>
      <c r="C7">
        <v>-0.108</v>
      </c>
      <c r="D7">
        <v>0.15809999999999999</v>
      </c>
      <c r="E7">
        <v>0.26550000000000001</v>
      </c>
      <c r="F7">
        <v>0.37869999999999998</v>
      </c>
      <c r="G7">
        <v>0.36099999999999999</v>
      </c>
    </row>
    <row r="8" spans="1:7">
      <c r="A8" t="s">
        <v>11</v>
      </c>
      <c r="B8">
        <v>0.99</v>
      </c>
      <c r="C8">
        <v>0.95</v>
      </c>
      <c r="D8">
        <v>0.96</v>
      </c>
      <c r="E8">
        <v>0.97</v>
      </c>
      <c r="F8">
        <v>0.96</v>
      </c>
      <c r="G8">
        <v>0.95</v>
      </c>
    </row>
    <row r="10" spans="1:7">
      <c r="A10" t="s">
        <v>9</v>
      </c>
      <c r="B10">
        <v>0.4047</v>
      </c>
      <c r="C10">
        <v>-0.79759999999999998</v>
      </c>
      <c r="D10">
        <v>-0.104</v>
      </c>
      <c r="E10">
        <v>0.14810000000000001</v>
      </c>
      <c r="F10">
        <v>0.3483</v>
      </c>
      <c r="G10">
        <v>0.21440000000000001</v>
      </c>
    </row>
    <row r="11" spans="1:7">
      <c r="A11" t="s">
        <v>10</v>
      </c>
      <c r="B11">
        <v>0.99</v>
      </c>
      <c r="C11">
        <v>0.99</v>
      </c>
      <c r="D11">
        <v>0.96</v>
      </c>
      <c r="E11">
        <v>0.97</v>
      </c>
      <c r="F11">
        <v>0.97</v>
      </c>
      <c r="G11">
        <v>0.96</v>
      </c>
    </row>
    <row r="14" spans="1:7">
      <c r="A14" t="s">
        <v>12</v>
      </c>
    </row>
    <row r="15" spans="1:7">
      <c r="A15" t="s">
        <v>13</v>
      </c>
    </row>
    <row r="17" spans="1:11">
      <c r="A17" t="s">
        <v>14</v>
      </c>
    </row>
    <row r="19" spans="1:11">
      <c r="A19" t="s">
        <v>15</v>
      </c>
    </row>
    <row r="20" spans="1:11">
      <c r="A20" t="s">
        <v>16</v>
      </c>
    </row>
    <row r="22" spans="1:11">
      <c r="A22" t="s">
        <v>17</v>
      </c>
    </row>
    <row r="23" spans="1:11">
      <c r="A23" t="s">
        <v>18</v>
      </c>
    </row>
    <row r="24" spans="1:11">
      <c r="A24" s="1" t="s">
        <v>40</v>
      </c>
    </row>
    <row r="26" spans="1:11">
      <c r="A26" t="s">
        <v>41</v>
      </c>
      <c r="H26" t="s">
        <v>47</v>
      </c>
      <c r="I26" t="s">
        <v>48</v>
      </c>
      <c r="J26" t="s">
        <v>49</v>
      </c>
    </row>
    <row r="27" spans="1:11">
      <c r="D27" t="s">
        <v>43</v>
      </c>
      <c r="E27" t="s">
        <v>44</v>
      </c>
      <c r="F27" t="s">
        <v>45</v>
      </c>
      <c r="H27">
        <v>1</v>
      </c>
      <c r="I27" s="4">
        <v>0.96386600180614079</v>
      </c>
      <c r="J27" s="4">
        <v>0.96446433955448518</v>
      </c>
    </row>
    <row r="28" spans="1:11">
      <c r="A28" t="s">
        <v>42</v>
      </c>
      <c r="D28">
        <f>3*E4</f>
        <v>1.1339999999999999</v>
      </c>
      <c r="E28">
        <f>3*E7</f>
        <v>0.79649999999999999</v>
      </c>
      <c r="F28">
        <f>3*E10</f>
        <v>0.44430000000000003</v>
      </c>
      <c r="H28">
        <v>2</v>
      </c>
      <c r="I28">
        <v>0.91905659478194379</v>
      </c>
      <c r="J28">
        <v>0.91964159015599922</v>
      </c>
    </row>
    <row r="29" spans="1:11">
      <c r="H29">
        <v>3</v>
      </c>
      <c r="I29" s="4">
        <v>0.8742791250197911</v>
      </c>
      <c r="J29" s="4">
        <v>0.87481386352907076</v>
      </c>
    </row>
    <row r="30" spans="1:11">
      <c r="A30" t="s">
        <v>46</v>
      </c>
      <c r="H30" t="s">
        <v>50</v>
      </c>
    </row>
    <row r="31" spans="1:11">
      <c r="A31">
        <v>15</v>
      </c>
      <c r="H31">
        <f>J31/J35</f>
        <v>0.11226403728926893</v>
      </c>
      <c r="J31">
        <f>A31*0.5*(I27+J27)</f>
        <v>14.462477560204693</v>
      </c>
      <c r="K31" s="1" t="s">
        <v>51</v>
      </c>
    </row>
    <row r="32" spans="1:11">
      <c r="A32" s="3" t="s">
        <v>55</v>
      </c>
      <c r="B32" t="s">
        <v>56</v>
      </c>
      <c r="C32" s="3" t="s">
        <v>57</v>
      </c>
      <c r="D32" t="s">
        <v>43</v>
      </c>
      <c r="E32" t="s">
        <v>44</v>
      </c>
      <c r="F32" t="s">
        <v>45</v>
      </c>
      <c r="H32">
        <f>J32/J35</f>
        <v>0.10704580909717733</v>
      </c>
      <c r="J32">
        <f>A31*0.5*(I28+J28)</f>
        <v>13.790236387034573</v>
      </c>
      <c r="K32" s="1" t="s">
        <v>52</v>
      </c>
    </row>
    <row r="33" spans="1:11">
      <c r="A33" s="3">
        <v>1</v>
      </c>
      <c r="B33">
        <f>J31/J35</f>
        <v>0.11226403728926893</v>
      </c>
      <c r="C33" s="3">
        <v>1</v>
      </c>
      <c r="D33">
        <f>C33*C4</f>
        <v>0.48930000000000001</v>
      </c>
      <c r="E33">
        <f>C33*C7</f>
        <v>-0.108</v>
      </c>
      <c r="F33">
        <f>C33*C10</f>
        <v>-0.79759999999999998</v>
      </c>
      <c r="H33">
        <f>J33/J35</f>
        <v>0.78069015361355376</v>
      </c>
      <c r="J33">
        <f>(100+A31)*0.5*(I29+J29)</f>
        <v>100.57284684155957</v>
      </c>
      <c r="K33" s="1" t="s">
        <v>53</v>
      </c>
    </row>
    <row r="34" spans="1:11">
      <c r="A34" s="3">
        <v>2</v>
      </c>
      <c r="B34">
        <f>J32/J35</f>
        <v>0.10704580909717733</v>
      </c>
      <c r="C34" s="3">
        <v>2</v>
      </c>
      <c r="D34">
        <f>C34*D4</f>
        <v>0.84299999999999997</v>
      </c>
      <c r="E34">
        <f>C34*D7</f>
        <v>0.31619999999999998</v>
      </c>
      <c r="F34">
        <f>C34*D10</f>
        <v>-0.20799999999999999</v>
      </c>
    </row>
    <row r="35" spans="1:11">
      <c r="A35" s="3">
        <v>3</v>
      </c>
      <c r="B35">
        <f>J33/J35</f>
        <v>0.78069015361355376</v>
      </c>
      <c r="C35" s="3">
        <v>3</v>
      </c>
      <c r="D35">
        <f>C35*E4</f>
        <v>1.1339999999999999</v>
      </c>
      <c r="E35">
        <f>C35*E7</f>
        <v>0.79649999999999999</v>
      </c>
      <c r="F35">
        <f>C35*E10</f>
        <v>0.44430000000000003</v>
      </c>
      <c r="J35">
        <f>SUM(J31:J33)</f>
        <v>128.82556078879884</v>
      </c>
      <c r="K35" s="1" t="s">
        <v>54</v>
      </c>
    </row>
    <row r="37" spans="1:11">
      <c r="A37" t="s">
        <v>58</v>
      </c>
      <c r="D37">
        <f>D33*B33+D34*B34+D35*B35</f>
        <v>1.0304730447123296</v>
      </c>
      <c r="E37">
        <f>E33*B33+E34*B34+E35*B35</f>
        <v>0.64354307616248196</v>
      </c>
      <c r="F37">
        <f>F33*B33+F34*B34+F35*B35</f>
        <v>0.23505331081636821</v>
      </c>
    </row>
    <row r="40" spans="1:11">
      <c r="A40" t="s">
        <v>31</v>
      </c>
    </row>
    <row r="41" spans="1:11">
      <c r="D41">
        <f>C4</f>
        <v>0.48930000000000001</v>
      </c>
      <c r="E41">
        <f>C7</f>
        <v>-0.108</v>
      </c>
      <c r="F41">
        <f>C10</f>
        <v>-0.79759999999999998</v>
      </c>
    </row>
    <row r="42" spans="1:11">
      <c r="A42" t="s">
        <v>32</v>
      </c>
      <c r="E42" t="s">
        <v>38</v>
      </c>
    </row>
    <row r="43" spans="1:11">
      <c r="A43" t="s">
        <v>33</v>
      </c>
      <c r="C43" t="s">
        <v>34</v>
      </c>
      <c r="D43">
        <f>J35</f>
        <v>128.82556078879884</v>
      </c>
      <c r="E43">
        <f>D43/D46</f>
        <v>1.1078889567642405</v>
      </c>
    </row>
    <row r="44" spans="1:11">
      <c r="C44" t="s">
        <v>35</v>
      </c>
      <c r="D44">
        <f>0.5*(I29+J29)*100</f>
        <v>87.454649427443101</v>
      </c>
      <c r="E44">
        <f>D44/D46</f>
        <v>0.75210260855916056</v>
      </c>
    </row>
    <row r="45" spans="1:11">
      <c r="C45" s="1" t="s">
        <v>36</v>
      </c>
      <c r="D45">
        <v>-100</v>
      </c>
      <c r="E45">
        <f>D45/D46</f>
        <v>-0.85999156532340082</v>
      </c>
    </row>
    <row r="46" spans="1:11">
      <c r="C46" t="s">
        <v>37</v>
      </c>
      <c r="D46" s="2">
        <f>SUM(D43:D45)</f>
        <v>116.28021021624193</v>
      </c>
    </row>
    <row r="48" spans="1:11">
      <c r="A48" t="s">
        <v>39</v>
      </c>
    </row>
    <row r="49" spans="1:8">
      <c r="D49">
        <f>$E43*D37+$E44*D28+$E45*D41</f>
        <v>1.5737401916733611</v>
      </c>
      <c r="E49">
        <f t="shared" ref="E49:F49" si="0">$E43*E37+$E44*E28+$E45*E41</f>
        <v>1.4049030840548011</v>
      </c>
      <c r="F49">
        <f t="shared" si="0"/>
        <v>1.2805014287891066</v>
      </c>
    </row>
    <row r="52" spans="1:8">
      <c r="A52" t="s">
        <v>19</v>
      </c>
    </row>
    <row r="53" spans="1:8">
      <c r="B53" t="s">
        <v>20</v>
      </c>
    </row>
    <row r="55" spans="1:8">
      <c r="A55" t="s">
        <v>21</v>
      </c>
    </row>
    <row r="56" spans="1:8">
      <c r="C56" t="s">
        <v>25</v>
      </c>
      <c r="E56" t="s">
        <v>26</v>
      </c>
      <c r="H56" t="s">
        <v>29</v>
      </c>
    </row>
    <row r="57" spans="1:8">
      <c r="C57" t="s">
        <v>23</v>
      </c>
      <c r="D57" t="s">
        <v>24</v>
      </c>
      <c r="E57" t="s">
        <v>23</v>
      </c>
      <c r="F57" t="s">
        <v>24</v>
      </c>
      <c r="H57" t="s">
        <v>30</v>
      </c>
    </row>
    <row r="58" spans="1:8">
      <c r="B58" t="s">
        <v>22</v>
      </c>
      <c r="C58">
        <f>2.8/20.5</f>
        <v>0.13658536585365852</v>
      </c>
      <c r="D58">
        <f>D49</f>
        <v>1.5737401916733611</v>
      </c>
      <c r="E58">
        <f>1-C58</f>
        <v>0.86341463414634145</v>
      </c>
      <c r="F58">
        <f>D28</f>
        <v>1.1339999999999999</v>
      </c>
      <c r="H58">
        <f>C58*D58+E58*F58</f>
        <v>1.194062074960264</v>
      </c>
    </row>
    <row r="59" spans="1:8">
      <c r="B59" t="s">
        <v>27</v>
      </c>
      <c r="C59">
        <f t="shared" ref="C59:C60" si="1">2.8/20.5</f>
        <v>0.13658536585365852</v>
      </c>
      <c r="D59">
        <f>E49</f>
        <v>1.4049030840548011</v>
      </c>
      <c r="E59">
        <f t="shared" ref="E59:E60" si="2">1-C59</f>
        <v>0.86341463414634145</v>
      </c>
      <c r="F59">
        <f>E28</f>
        <v>0.79649999999999999</v>
      </c>
      <c r="H59">
        <f t="shared" ref="H59:H60" si="3">C59*D59+E59*F59</f>
        <v>0.87959895782211905</v>
      </c>
    </row>
    <row r="60" spans="1:8">
      <c r="B60" t="s">
        <v>28</v>
      </c>
      <c r="C60">
        <f t="shared" si="1"/>
        <v>0.13658536585365852</v>
      </c>
      <c r="D60">
        <f>F49</f>
        <v>1.2805014287891066</v>
      </c>
      <c r="E60">
        <f t="shared" si="2"/>
        <v>0.86341463414634145</v>
      </c>
      <c r="F60">
        <f>F28</f>
        <v>0.44430000000000003</v>
      </c>
      <c r="H60">
        <f t="shared" si="3"/>
        <v>0.55851287807851213</v>
      </c>
    </row>
  </sheetData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2014-01-22T17:57:25Z</dcterms:created>
  <dcterms:modified xsi:type="dcterms:W3CDTF">2014-02-03T17:28:40Z</dcterms:modified>
</cp:coreProperties>
</file>